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Pinkel\OneDrive - CENTERGRID\Documents\_VIRTUAL_STUDIO_BLOGPOST\Dream_Studio_2\"/>
    </mc:Choice>
  </mc:AlternateContent>
  <xr:revisionPtr revIDLastSave="0" documentId="13_ncr:1_{0C0B7B3E-8329-421D-BF8F-C16465A39DAC}" xr6:coauthVersionLast="47" xr6:coauthVersionMax="47" xr10:uidLastSave="{00000000-0000-0000-0000-000000000000}"/>
  <bookViews>
    <workbookView xWindow="5805" yWindow="1740" windowWidth="30420" windowHeight="12795" xr2:uid="{74F602D3-6A4E-43DE-9E48-AB18ACBFD389}"/>
  </bookViews>
  <sheets>
    <sheet name="Virtual Prodcution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I70" i="1"/>
  <c r="F81" i="1"/>
  <c r="E81" i="1"/>
  <c r="E77" i="1"/>
  <c r="F77" i="1"/>
  <c r="D81" i="1"/>
  <c r="G81" i="1" s="1"/>
  <c r="F73" i="1"/>
  <c r="E73" i="1"/>
  <c r="G66" i="1"/>
  <c r="G67" i="1"/>
  <c r="G68" i="1"/>
  <c r="G22" i="1"/>
  <c r="G21" i="1"/>
  <c r="E69" i="1"/>
  <c r="F69" i="1"/>
  <c r="D69" i="1"/>
  <c r="D46" i="1"/>
  <c r="I69" i="1"/>
  <c r="H81" i="1" l="1"/>
  <c r="I81" i="1" s="1"/>
  <c r="I42" i="1" l="1"/>
  <c r="I47" i="1"/>
  <c r="G33" i="1"/>
  <c r="G34" i="1"/>
  <c r="G35" i="1"/>
  <c r="G55" i="1" l="1"/>
  <c r="G60" i="1"/>
  <c r="G61" i="1"/>
  <c r="G62" i="1"/>
  <c r="G63" i="1"/>
  <c r="G64" i="1"/>
  <c r="G65" i="1"/>
  <c r="G59" i="1"/>
  <c r="G52" i="1"/>
  <c r="E53" i="1"/>
  <c r="F53" i="1"/>
  <c r="E47" i="1"/>
  <c r="D45" i="1"/>
  <c r="D73" i="1" s="1"/>
  <c r="F42" i="1"/>
  <c r="E42" i="1"/>
  <c r="D42" i="1"/>
  <c r="G41" i="1"/>
  <c r="G40" i="1"/>
  <c r="G38" i="1"/>
  <c r="G37" i="1"/>
  <c r="G30" i="1"/>
  <c r="G31" i="1"/>
  <c r="G32" i="1"/>
  <c r="G29" i="1"/>
  <c r="G25" i="1"/>
  <c r="G26" i="1"/>
  <c r="G27" i="1"/>
  <c r="G24" i="1"/>
  <c r="G16" i="1"/>
  <c r="G17" i="1"/>
  <c r="G18" i="1"/>
  <c r="G19" i="1"/>
  <c r="G15" i="1"/>
  <c r="G12" i="1"/>
  <c r="G13" i="1"/>
  <c r="G11" i="1"/>
  <c r="G4" i="1"/>
  <c r="G3" i="1"/>
  <c r="G6" i="1"/>
  <c r="G7" i="1"/>
  <c r="G8" i="1"/>
  <c r="G9" i="1"/>
  <c r="G73" i="1" l="1"/>
  <c r="D77" i="1"/>
  <c r="G51" i="1"/>
  <c r="G53" i="1" s="1"/>
  <c r="G69" i="1"/>
  <c r="G42" i="1"/>
  <c r="G46" i="1"/>
  <c r="G45" i="1"/>
  <c r="D53" i="1"/>
  <c r="F47" i="1"/>
  <c r="D47" i="1"/>
  <c r="H73" i="1" l="1"/>
  <c r="G87" i="1"/>
  <c r="G47" i="1"/>
  <c r="G83" i="1" s="1"/>
  <c r="G57" i="1"/>
  <c r="I73" i="1" l="1"/>
  <c r="H87" i="1"/>
  <c r="I87" i="1" s="1"/>
</calcChain>
</file>

<file path=xl/sharedStrings.xml><?xml version="1.0" encoding="utf-8"?>
<sst xmlns="http://schemas.openxmlformats.org/spreadsheetml/2006/main" count="174" uniqueCount="107">
  <si>
    <t>Dave R</t>
  </si>
  <si>
    <t>Producer US</t>
  </si>
  <si>
    <t>Karani G</t>
  </si>
  <si>
    <t>Prodcer India</t>
  </si>
  <si>
    <t>Andy ( Lead )</t>
  </si>
  <si>
    <t>Modeler</t>
  </si>
  <si>
    <t>Jesse b</t>
  </si>
  <si>
    <t>Tammy k</t>
  </si>
  <si>
    <t>Kim Y</t>
  </si>
  <si>
    <t>Eric S ( Lead)</t>
  </si>
  <si>
    <t>Shader/Texture</t>
  </si>
  <si>
    <t>Ray M</t>
  </si>
  <si>
    <t>Cindy L</t>
  </si>
  <si>
    <t>Siyu W ( Lead )</t>
  </si>
  <si>
    <t>Lighting</t>
  </si>
  <si>
    <t>Ichiro Y</t>
  </si>
  <si>
    <t>Chilo s</t>
  </si>
  <si>
    <t>Shader/Texture/Lighting</t>
  </si>
  <si>
    <t>Drew B</t>
  </si>
  <si>
    <t>Animation/ Previz /Lighting</t>
  </si>
  <si>
    <t>Darjing W (Lead)</t>
  </si>
  <si>
    <t>Animation/ Previz</t>
  </si>
  <si>
    <t>Somil J</t>
  </si>
  <si>
    <t>Mike Y</t>
  </si>
  <si>
    <t>Comp/Roto</t>
  </si>
  <si>
    <t>Mike B</t>
  </si>
  <si>
    <t>Tani C</t>
  </si>
  <si>
    <t>Prahan L</t>
  </si>
  <si>
    <t>Camil Y</t>
  </si>
  <si>
    <t>Pipeline</t>
  </si>
  <si>
    <t>Antonio g</t>
  </si>
  <si>
    <t>Chilo R</t>
  </si>
  <si>
    <t>Render rangler</t>
  </si>
  <si>
    <t>Anesta F</t>
  </si>
  <si>
    <t>20TB</t>
  </si>
  <si>
    <t>100TB</t>
  </si>
  <si>
    <t>200TB</t>
  </si>
  <si>
    <t>Managed Network Tenant</t>
  </si>
  <si>
    <t xml:space="preserve">GPU Render node 1 </t>
  </si>
  <si>
    <t>GPU Render node 2</t>
  </si>
  <si>
    <t>GPU Render node 3</t>
  </si>
  <si>
    <t>GPU Render node 4</t>
  </si>
  <si>
    <t>GPU Render node 5</t>
  </si>
  <si>
    <t>GPU Render node 6</t>
  </si>
  <si>
    <t>GPU Render node 7</t>
  </si>
  <si>
    <t>GPU Render node 8</t>
  </si>
  <si>
    <t>GPU Render node 9</t>
  </si>
  <si>
    <t>GPU Render node 10</t>
  </si>
  <si>
    <t>Licence Server</t>
  </si>
  <si>
    <t>Number</t>
  </si>
  <si>
    <t>Team Member</t>
  </si>
  <si>
    <t>Job Title of Team Member</t>
  </si>
  <si>
    <t>Aswa k</t>
  </si>
  <si>
    <t>Ureck S</t>
  </si>
  <si>
    <t>Polly P</t>
  </si>
  <si>
    <t>(64 x 128 x 1000) / RTX A6000 (48)</t>
  </si>
  <si>
    <t>(32 x 64 x 1000) / RTX A6000 (24)</t>
  </si>
  <si>
    <t>(8 x 32 x 100)</t>
  </si>
  <si>
    <t>May</t>
  </si>
  <si>
    <t>June</t>
  </si>
  <si>
    <t>July</t>
  </si>
  <si>
    <t>Fast Storage</t>
  </si>
  <si>
    <t>incrimatal Backup</t>
  </si>
  <si>
    <t>Mothly Totals</t>
  </si>
  <si>
    <t>NVMe</t>
  </si>
  <si>
    <t>(16 x 32 x 500)</t>
  </si>
  <si>
    <t>500 mbps  Bandwith</t>
  </si>
  <si>
    <t>Cloud Studio VFX IT Compute Rental</t>
  </si>
  <si>
    <t>Configuration of Cloud Compute Rental</t>
  </si>
  <si>
    <t>Cost of Hardware to Purchase.</t>
  </si>
  <si>
    <t>Total Cloud Studio Rental Costs.</t>
  </si>
  <si>
    <t>Montly Cloud Studio Subscription</t>
  </si>
  <si>
    <t>3 Month Total Cloud Studio Rental Costs + Cloud Rendering.</t>
  </si>
  <si>
    <t>Anton J</t>
  </si>
  <si>
    <t>Effects/Sim/AI</t>
  </si>
  <si>
    <t>16 x 32 x 1000) / RTX A6000  (12)</t>
  </si>
  <si>
    <t>(CPU x RAM x Storage X GrahicsCard x Vram)</t>
  </si>
  <si>
    <t>Natsu R</t>
  </si>
  <si>
    <t xml:space="preserve">Prahan L </t>
  </si>
  <si>
    <t>100Mbps</t>
  </si>
  <si>
    <t>250Mbps</t>
  </si>
  <si>
    <t>500Mps</t>
  </si>
  <si>
    <t>200TB Isilon</t>
  </si>
  <si>
    <t>Dell PowerProtect DD6600,</t>
  </si>
  <si>
    <t>Core Switch Dell s5200 + 1swift $2,000 48-port 2.5Gbe switches.</t>
  </si>
  <si>
    <t>Watts Total</t>
  </si>
  <si>
    <t xml:space="preserve">cost Power to run a 20 ton Air Condtioner for 3 months 24/7 </t>
  </si>
  <si>
    <t>Cost of Power @.17 US Cent</t>
  </si>
  <si>
    <t>Watts per month</t>
  </si>
  <si>
    <t>Watts Per Month</t>
  </si>
  <si>
    <t xml:space="preserve">BTU to </t>
  </si>
  <si>
    <t>Hourly BTU Max Per  month</t>
  </si>
  <si>
    <t>Cost of 7.5 ton 3 phase air condtioner</t>
  </si>
  <si>
    <t>Total Watts to Kilo Watt Conversion</t>
  </si>
  <si>
    <t>Total Cost of Hardware ownership.</t>
  </si>
  <si>
    <t>Carbon Footpint</t>
  </si>
  <si>
    <t>Computer Power Cost</t>
  </si>
  <si>
    <t>Cooling Cost</t>
  </si>
  <si>
    <t>Cooling Power Cost</t>
  </si>
  <si>
    <t xml:space="preserve">Avg. cost to power aircon:
To run a 7.5 ton Aircon per hour  is 7500 watts per hour * 24 hout * 30 days </t>
  </si>
  <si>
    <t>Avg. Heat Generated in BTU: This is based on each compter @ 2700 BTU Per hour</t>
  </si>
  <si>
    <t>Avg. Power in Watts: This is based on the each system cosuming an Avg 800 watts per hour for 24 hours for 30 days</t>
  </si>
  <si>
    <t xml:space="preserve">Avg Carbon Emission: A common estimate is around 207 grams of CO2 per kWh.  </t>
  </si>
  <si>
    <t>Grams of CO2 relases into the Atmosphere</t>
  </si>
  <si>
    <t xml:space="preserve">Grams of CO2 to Pounds </t>
  </si>
  <si>
    <t>Coal in Tons Burned</t>
  </si>
  <si>
    <t>Hardware ownership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</si>
</sst>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2" xfId="1" applyFont="1" applyBorder="1"/>
    <xf numFmtId="44" fontId="0" fillId="0" borderId="0" xfId="0" applyNumberFormat="1"/>
    <xf numFmtId="44" fontId="0" fillId="0" borderId="2" xfId="1" applyFont="1" applyFill="1" applyBorder="1"/>
    <xf numFmtId="44" fontId="2" fillId="0" borderId="0" xfId="0" applyNumberFormat="1" applyFont="1"/>
    <xf numFmtId="0" fontId="0" fillId="0" borderId="5" xfId="0" applyBorder="1"/>
    <xf numFmtId="44" fontId="2" fillId="0" borderId="1" xfId="0" applyNumberFormat="1" applyFont="1" applyBorder="1"/>
    <xf numFmtId="44" fontId="4" fillId="0" borderId="0" xfId="0" applyNumberFormat="1" applyFont="1"/>
    <xf numFmtId="44" fontId="0" fillId="0" borderId="7" xfId="0" applyNumberForma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0" fillId="0" borderId="0" xfId="1" applyFont="1" applyFill="1" applyBorder="1"/>
    <xf numFmtId="44" fontId="0" fillId="0" borderId="7" xfId="1" applyFont="1" applyFill="1" applyBorder="1"/>
    <xf numFmtId="44" fontId="2" fillId="0" borderId="0" xfId="1" applyFont="1" applyFill="1" applyBorder="1"/>
    <xf numFmtId="44" fontId="0" fillId="0" borderId="9" xfId="0" applyNumberFormat="1" applyBorder="1"/>
    <xf numFmtId="0" fontId="2" fillId="0" borderId="0" xfId="0" applyFont="1" applyAlignment="1">
      <alignment horizontal="left"/>
    </xf>
    <xf numFmtId="0" fontId="0" fillId="0" borderId="10" xfId="0" applyBorder="1"/>
    <xf numFmtId="44" fontId="0" fillId="0" borderId="0" xfId="1" applyFont="1" applyBorder="1"/>
    <xf numFmtId="44" fontId="0" fillId="2" borderId="2" xfId="1" applyFont="1" applyFill="1" applyBorder="1"/>
    <xf numFmtId="44" fontId="0" fillId="2" borderId="4" xfId="1" applyFont="1" applyFill="1" applyBorder="1"/>
    <xf numFmtId="0" fontId="0" fillId="2" borderId="2" xfId="0" applyFill="1" applyBorder="1"/>
    <xf numFmtId="44" fontId="0" fillId="3" borderId="2" xfId="1" applyFont="1" applyFill="1" applyBorder="1"/>
    <xf numFmtId="44" fontId="0" fillId="3" borderId="4" xfId="1" applyFont="1" applyFill="1" applyBorder="1"/>
    <xf numFmtId="0" fontId="0" fillId="3" borderId="2" xfId="0" applyFill="1" applyBorder="1"/>
    <xf numFmtId="44" fontId="0" fillId="2" borderId="6" xfId="1" applyFont="1" applyFill="1" applyBorder="1"/>
    <xf numFmtId="44" fontId="0" fillId="3" borderId="6" xfId="1" applyFont="1" applyFill="1" applyBorder="1"/>
    <xf numFmtId="44" fontId="0" fillId="2" borderId="8" xfId="1" applyFont="1" applyFill="1" applyBorder="1"/>
    <xf numFmtId="44" fontId="0" fillId="3" borderId="8" xfId="1" applyFont="1" applyFill="1" applyBorder="1"/>
    <xf numFmtId="44" fontId="2" fillId="0" borderId="0" xfId="1" applyFont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44" fontId="0" fillId="5" borderId="2" xfId="1" applyFont="1" applyFill="1" applyBorder="1"/>
    <xf numFmtId="44" fontId="0" fillId="5" borderId="6" xfId="1" applyFont="1" applyFill="1" applyBorder="1"/>
    <xf numFmtId="0" fontId="0" fillId="5" borderId="2" xfId="0" applyFill="1" applyBorder="1"/>
    <xf numFmtId="44" fontId="0" fillId="5" borderId="10" xfId="1" applyFont="1" applyFill="1" applyBorder="1"/>
    <xf numFmtId="39" fontId="2" fillId="0" borderId="0" xfId="0" applyNumberFormat="1" applyFont="1"/>
    <xf numFmtId="39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39" fontId="2" fillId="6" borderId="0" xfId="0" applyNumberFormat="1" applyFont="1" applyFill="1" applyAlignment="1">
      <alignment vertical="center"/>
    </xf>
    <xf numFmtId="2" fontId="2" fillId="6" borderId="0" xfId="0" applyNumberFormat="1" applyFont="1" applyFill="1" applyAlignment="1">
      <alignment horizontal="center" vertical="center"/>
    </xf>
    <xf numFmtId="44" fontId="2" fillId="6" borderId="0" xfId="0" applyNumberFormat="1" applyFont="1" applyFill="1" applyAlignment="1">
      <alignment vertical="center"/>
    </xf>
    <xf numFmtId="0" fontId="0" fillId="6" borderId="0" xfId="0" applyFill="1"/>
    <xf numFmtId="39" fontId="2" fillId="6" borderId="0" xfId="0" applyNumberFormat="1" applyFont="1" applyFill="1" applyAlignment="1">
      <alignment horizontal="center" wrapText="1"/>
    </xf>
    <xf numFmtId="37" fontId="0" fillId="6" borderId="3" xfId="0" applyNumberFormat="1" applyFill="1" applyBorder="1" applyAlignment="1">
      <alignment horizontal="center" vertical="center"/>
    </xf>
    <xf numFmtId="39" fontId="2" fillId="6" borderId="3" xfId="0" applyNumberFormat="1" applyFont="1" applyFill="1" applyBorder="1"/>
    <xf numFmtId="0" fontId="0" fillId="6" borderId="3" xfId="0" applyFill="1" applyBorder="1"/>
    <xf numFmtId="44" fontId="2" fillId="6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37" fontId="0" fillId="0" borderId="0" xfId="0" applyNumberFormat="1" applyAlignment="1">
      <alignment horizontal="center" vertical="center"/>
    </xf>
    <xf numFmtId="44" fontId="2" fillId="7" borderId="0" xfId="0" applyNumberFormat="1" applyFont="1" applyFill="1" applyAlignment="1">
      <alignment vertical="center"/>
    </xf>
    <xf numFmtId="44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2" borderId="12" xfId="0" applyFont="1" applyFill="1" applyBorder="1"/>
    <xf numFmtId="0" fontId="0" fillId="2" borderId="12" xfId="0" applyFill="1" applyBorder="1"/>
    <xf numFmtId="44" fontId="2" fillId="2" borderId="12" xfId="0" applyNumberFormat="1" applyFont="1" applyFill="1" applyBorder="1"/>
    <xf numFmtId="0" fontId="0" fillId="2" borderId="0" xfId="0" applyFill="1"/>
    <xf numFmtId="4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left"/>
    </xf>
    <xf numFmtId="39" fontId="0" fillId="2" borderId="3" xfId="0" applyNumberFormat="1" applyFill="1" applyBorder="1" applyAlignment="1">
      <alignment vertical="center"/>
    </xf>
    <xf numFmtId="39" fontId="2" fillId="2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44" fontId="2" fillId="2" borderId="3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3" xfId="0" applyFill="1" applyBorder="1"/>
    <xf numFmtId="0" fontId="2" fillId="6" borderId="12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 wrapText="1"/>
    </xf>
    <xf numFmtId="39" fontId="0" fillId="6" borderId="12" xfId="0" applyNumberFormat="1" applyFill="1" applyBorder="1" applyAlignment="1">
      <alignment vertical="center"/>
    </xf>
    <xf numFmtId="39" fontId="2" fillId="6" borderId="12" xfId="0" applyNumberFormat="1" applyFont="1" applyFill="1" applyBorder="1" applyAlignment="1">
      <alignment vertical="center"/>
    </xf>
    <xf numFmtId="2" fontId="2" fillId="6" borderId="12" xfId="0" applyNumberFormat="1" applyFont="1" applyFill="1" applyBorder="1" applyAlignment="1">
      <alignment horizontal="center" vertical="center"/>
    </xf>
    <xf numFmtId="44" fontId="2" fillId="6" borderId="12" xfId="0" applyNumberFormat="1" applyFont="1" applyFill="1" applyBorder="1" applyAlignment="1">
      <alignment vertical="center"/>
    </xf>
    <xf numFmtId="0" fontId="0" fillId="6" borderId="12" xfId="0" applyFill="1" applyBorder="1"/>
    <xf numFmtId="0" fontId="2" fillId="7" borderId="12" xfId="0" applyFont="1" applyFill="1" applyBorder="1" applyAlignment="1">
      <alignment horizontal="left" vertical="center" wrapText="1"/>
    </xf>
    <xf numFmtId="0" fontId="0" fillId="7" borderId="12" xfId="0" applyFill="1" applyBorder="1" applyAlignment="1">
      <alignment horizontal="center" vertical="center" wrapText="1"/>
    </xf>
    <xf numFmtId="37" fontId="0" fillId="7" borderId="12" xfId="0" applyNumberFormat="1" applyFill="1" applyBorder="1" applyAlignment="1">
      <alignment horizontal="center" vertical="center"/>
    </xf>
    <xf numFmtId="39" fontId="2" fillId="7" borderId="12" xfId="0" applyNumberFormat="1" applyFont="1" applyFill="1" applyBorder="1"/>
    <xf numFmtId="0" fontId="0" fillId="7" borderId="12" xfId="0" applyFill="1" applyBorder="1"/>
    <xf numFmtId="44" fontId="2" fillId="7" borderId="12" xfId="0" applyNumberFormat="1" applyFont="1" applyFill="1" applyBorder="1" applyAlignment="1">
      <alignment vertical="center"/>
    </xf>
    <xf numFmtId="0" fontId="0" fillId="7" borderId="0" xfId="0" applyFill="1" applyAlignment="1">
      <alignment horizontal="center" vertical="center" wrapText="1"/>
    </xf>
    <xf numFmtId="37" fontId="0" fillId="7" borderId="3" xfId="0" applyNumberFormat="1" applyFill="1" applyBorder="1" applyAlignment="1">
      <alignment horizontal="center" vertical="center"/>
    </xf>
    <xf numFmtId="39" fontId="2" fillId="7" borderId="3" xfId="0" applyNumberFormat="1" applyFont="1" applyFill="1" applyBorder="1" applyAlignment="1">
      <alignment vertical="center"/>
    </xf>
    <xf numFmtId="4" fontId="2" fillId="7" borderId="3" xfId="0" applyNumberFormat="1" applyFont="1" applyFill="1" applyBorder="1" applyAlignment="1">
      <alignment horizontal="center" vertical="center"/>
    </xf>
    <xf numFmtId="44" fontId="2" fillId="7" borderId="3" xfId="0" applyNumberFormat="1" applyFont="1" applyFill="1" applyBorder="1" applyAlignment="1">
      <alignment vertical="center"/>
    </xf>
    <xf numFmtId="0" fontId="0" fillId="7" borderId="3" xfId="0" applyFill="1" applyBorder="1"/>
    <xf numFmtId="0" fontId="2" fillId="4" borderId="12" xfId="0" applyFont="1" applyFill="1" applyBorder="1"/>
    <xf numFmtId="0" fontId="0" fillId="4" borderId="12" xfId="0" applyFill="1" applyBorder="1"/>
    <xf numFmtId="3" fontId="0" fillId="4" borderId="12" xfId="0" applyNumberFormat="1" applyFill="1" applyBorder="1"/>
    <xf numFmtId="0" fontId="0" fillId="4" borderId="0" xfId="0" applyFill="1"/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 wrapText="1"/>
    </xf>
    <xf numFmtId="0" fontId="0" fillId="4" borderId="3" xfId="0" applyFill="1" applyBorder="1"/>
    <xf numFmtId="3" fontId="2" fillId="4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0" fillId="0" borderId="13" xfId="0" applyBorder="1"/>
    <xf numFmtId="0" fontId="2" fillId="0" borderId="13" xfId="0" applyFont="1" applyBorder="1" applyAlignment="1">
      <alignment horizontal="right"/>
    </xf>
    <xf numFmtId="44" fontId="5" fillId="0" borderId="13" xfId="0" applyNumberFormat="1" applyFont="1" applyBorder="1"/>
    <xf numFmtId="44" fontId="6" fillId="0" borderId="13" xfId="0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265044</xdr:colOff>
      <xdr:row>76</xdr:row>
      <xdr:rowOff>74543</xdr:rowOff>
    </xdr:from>
    <xdr:to>
      <xdr:col>7</xdr:col>
      <xdr:colOff>2512663</xdr:colOff>
      <xdr:row>76</xdr:row>
      <xdr:rowOff>455495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A0D03-BEAC-C0DF-20A3-3F7C9C217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261" y="15621000"/>
          <a:ext cx="2247619" cy="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B72E-0805-4940-B2C3-1189121F891E}">
  <dimension ref="A1:L456"/>
  <sheetViews>
    <sheetView tabSelected="1" zoomScale="115" zoomScaleNormal="115"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8.5703125" customWidth="1"/>
    <col min="2" max="2" width="21.28515625" customWidth="1"/>
    <col min="3" max="3" width="18" customWidth="1"/>
    <col min="4" max="4" width="21.42578125" style="1" customWidth="1"/>
    <col min="5" max="5" width="19.7109375" style="1" customWidth="1"/>
    <col min="6" max="6" width="20" style="1" customWidth="1"/>
    <col min="7" max="7" width="18.5703125" customWidth="1"/>
    <col min="8" max="8" width="38.28515625" customWidth="1"/>
    <col min="9" max="9" width="19" customWidth="1"/>
    <col min="10" max="10" width="13" customWidth="1"/>
    <col min="11" max="11" width="11.85546875" customWidth="1"/>
    <col min="12" max="12" width="12.140625" customWidth="1"/>
    <col min="13" max="13" width="13.5703125" customWidth="1"/>
  </cols>
  <sheetData>
    <row r="1" spans="1:9" ht="34.5" customHeight="1" x14ac:dyDescent="0.25">
      <c r="A1" s="16" t="s">
        <v>49</v>
      </c>
      <c r="B1" s="16" t="s">
        <v>50</v>
      </c>
      <c r="C1" s="18" t="s">
        <v>51</v>
      </c>
      <c r="D1" s="17" t="s">
        <v>71</v>
      </c>
      <c r="E1" s="17" t="s">
        <v>71</v>
      </c>
      <c r="F1" s="17" t="s">
        <v>71</v>
      </c>
      <c r="G1" s="18" t="s">
        <v>67</v>
      </c>
      <c r="H1" s="16" t="s">
        <v>68</v>
      </c>
      <c r="I1" s="18" t="s">
        <v>69</v>
      </c>
    </row>
    <row r="2" spans="1:9" x14ac:dyDescent="0.25">
      <c r="D2" s="11" t="s">
        <v>58</v>
      </c>
      <c r="E2" s="11" t="s">
        <v>59</v>
      </c>
      <c r="F2" s="11" t="s">
        <v>60</v>
      </c>
      <c r="G2" s="12" t="s">
        <v>63</v>
      </c>
      <c r="H2" s="23" t="s">
        <v>76</v>
      </c>
    </row>
    <row r="3" spans="1:9" x14ac:dyDescent="0.25">
      <c r="A3">
        <v>1</v>
      </c>
      <c r="B3" t="s">
        <v>0</v>
      </c>
      <c r="C3" t="s">
        <v>1</v>
      </c>
      <c r="D3" s="26">
        <v>175</v>
      </c>
      <c r="E3" s="29">
        <v>175</v>
      </c>
      <c r="F3" s="40">
        <v>175</v>
      </c>
      <c r="G3" s="4">
        <f t="shared" ref="G3:G4" si="0">SUM(D3:F3)</f>
        <v>525</v>
      </c>
      <c r="H3" s="4" t="s">
        <v>57</v>
      </c>
      <c r="I3" s="19">
        <v>1300</v>
      </c>
    </row>
    <row r="4" spans="1:9" x14ac:dyDescent="0.25">
      <c r="A4">
        <v>2</v>
      </c>
      <c r="B4" t="s">
        <v>2</v>
      </c>
      <c r="C4" t="s">
        <v>3</v>
      </c>
      <c r="D4" s="26">
        <v>175</v>
      </c>
      <c r="E4" s="29">
        <v>175</v>
      </c>
      <c r="F4" s="40">
        <v>175</v>
      </c>
      <c r="G4" s="4">
        <f t="shared" si="0"/>
        <v>525</v>
      </c>
      <c r="H4" s="4" t="s">
        <v>57</v>
      </c>
      <c r="I4" s="19">
        <v>1300</v>
      </c>
    </row>
    <row r="5" spans="1:9" x14ac:dyDescent="0.25">
      <c r="D5"/>
      <c r="E5"/>
      <c r="F5"/>
      <c r="I5" s="19"/>
    </row>
    <row r="6" spans="1:9" x14ac:dyDescent="0.25">
      <c r="A6">
        <v>1</v>
      </c>
      <c r="B6" t="s">
        <v>4</v>
      </c>
      <c r="C6" t="s">
        <v>5</v>
      </c>
      <c r="D6" s="26">
        <v>390</v>
      </c>
      <c r="E6" s="29">
        <v>390</v>
      </c>
      <c r="F6" s="40">
        <v>390</v>
      </c>
      <c r="G6" s="4">
        <f t="shared" ref="G6:G41" si="1">SUM(D6:F6)</f>
        <v>1170</v>
      </c>
      <c r="H6" s="4" t="s">
        <v>75</v>
      </c>
      <c r="I6" s="19">
        <v>8000</v>
      </c>
    </row>
    <row r="7" spans="1:9" x14ac:dyDescent="0.25">
      <c r="A7">
        <v>2</v>
      </c>
      <c r="B7" t="s">
        <v>6</v>
      </c>
      <c r="C7" t="s">
        <v>5</v>
      </c>
      <c r="D7" s="26">
        <v>390</v>
      </c>
      <c r="E7" s="29">
        <v>390</v>
      </c>
      <c r="F7" s="3"/>
      <c r="G7" s="4">
        <f t="shared" si="1"/>
        <v>780</v>
      </c>
      <c r="H7" s="4" t="s">
        <v>75</v>
      </c>
      <c r="I7" s="19">
        <v>8000</v>
      </c>
    </row>
    <row r="8" spans="1:9" x14ac:dyDescent="0.25">
      <c r="A8">
        <v>3</v>
      </c>
      <c r="B8" t="s">
        <v>7</v>
      </c>
      <c r="C8" t="s">
        <v>5</v>
      </c>
      <c r="D8" s="26">
        <v>390</v>
      </c>
      <c r="E8" s="3"/>
      <c r="F8" s="3"/>
      <c r="G8" s="4">
        <f t="shared" si="1"/>
        <v>390</v>
      </c>
      <c r="H8" s="4" t="s">
        <v>75</v>
      </c>
      <c r="I8" s="19">
        <v>8000</v>
      </c>
    </row>
    <row r="9" spans="1:9" x14ac:dyDescent="0.25">
      <c r="A9">
        <v>4</v>
      </c>
      <c r="B9" t="s">
        <v>8</v>
      </c>
      <c r="C9" t="s">
        <v>5</v>
      </c>
      <c r="D9" s="26">
        <v>390</v>
      </c>
      <c r="E9" s="3"/>
      <c r="F9" s="3"/>
      <c r="G9" s="4">
        <f t="shared" si="1"/>
        <v>390</v>
      </c>
      <c r="H9" s="4" t="s">
        <v>75</v>
      </c>
      <c r="I9" s="19">
        <v>8000</v>
      </c>
    </row>
    <row r="10" spans="1:9" x14ac:dyDescent="0.25">
      <c r="D10"/>
      <c r="E10"/>
      <c r="F10"/>
      <c r="I10" s="19"/>
    </row>
    <row r="11" spans="1:9" x14ac:dyDescent="0.25">
      <c r="A11">
        <v>1</v>
      </c>
      <c r="B11" t="s">
        <v>9</v>
      </c>
      <c r="C11" t="s">
        <v>10</v>
      </c>
      <c r="D11" s="26">
        <v>590</v>
      </c>
      <c r="E11" s="29">
        <v>590</v>
      </c>
      <c r="F11" s="40">
        <v>590</v>
      </c>
      <c r="G11" s="4">
        <f t="shared" si="1"/>
        <v>1770</v>
      </c>
      <c r="H11" s="4" t="s">
        <v>56</v>
      </c>
      <c r="I11" s="19">
        <v>11000</v>
      </c>
    </row>
    <row r="12" spans="1:9" x14ac:dyDescent="0.25">
      <c r="A12">
        <v>2</v>
      </c>
      <c r="B12" t="s">
        <v>11</v>
      </c>
      <c r="C12" t="s">
        <v>10</v>
      </c>
      <c r="D12" s="26">
        <v>390</v>
      </c>
      <c r="E12" s="29">
        <v>390</v>
      </c>
      <c r="F12" s="2"/>
      <c r="G12" s="4">
        <f t="shared" si="1"/>
        <v>780</v>
      </c>
      <c r="H12" s="4" t="s">
        <v>75</v>
      </c>
      <c r="I12" s="19">
        <v>8000</v>
      </c>
    </row>
    <row r="13" spans="1:9" x14ac:dyDescent="0.25">
      <c r="A13">
        <v>3</v>
      </c>
      <c r="B13" t="s">
        <v>12</v>
      </c>
      <c r="C13" t="s">
        <v>10</v>
      </c>
      <c r="D13" s="26">
        <v>390</v>
      </c>
      <c r="E13" s="3"/>
      <c r="F13" s="2"/>
      <c r="G13" s="4">
        <f t="shared" si="1"/>
        <v>390</v>
      </c>
      <c r="H13" s="4" t="s">
        <v>75</v>
      </c>
      <c r="I13" s="19">
        <v>8000</v>
      </c>
    </row>
    <row r="14" spans="1:9" x14ac:dyDescent="0.25">
      <c r="D14"/>
      <c r="E14"/>
      <c r="F14"/>
      <c r="I14" s="19"/>
    </row>
    <row r="15" spans="1:9" x14ac:dyDescent="0.25">
      <c r="A15">
        <v>1</v>
      </c>
      <c r="B15" t="s">
        <v>13</v>
      </c>
      <c r="C15" t="s">
        <v>14</v>
      </c>
      <c r="D15" s="26">
        <v>995</v>
      </c>
      <c r="E15" s="29">
        <v>995</v>
      </c>
      <c r="F15" s="40">
        <v>995</v>
      </c>
      <c r="G15" s="4">
        <f t="shared" si="1"/>
        <v>2985</v>
      </c>
      <c r="H15" s="4" t="s">
        <v>55</v>
      </c>
      <c r="I15" s="19">
        <v>19000</v>
      </c>
    </row>
    <row r="16" spans="1:9" x14ac:dyDescent="0.25">
      <c r="A16">
        <v>2</v>
      </c>
      <c r="B16" t="s">
        <v>15</v>
      </c>
      <c r="C16" t="s">
        <v>14</v>
      </c>
      <c r="D16" s="26">
        <v>995</v>
      </c>
      <c r="E16" s="29">
        <v>995</v>
      </c>
      <c r="F16" s="3"/>
      <c r="G16" s="4">
        <f t="shared" si="1"/>
        <v>1990</v>
      </c>
      <c r="H16" s="4" t="s">
        <v>55</v>
      </c>
      <c r="I16" s="19">
        <v>19000</v>
      </c>
    </row>
    <row r="17" spans="1:9" x14ac:dyDescent="0.25">
      <c r="A17">
        <v>3</v>
      </c>
      <c r="B17" t="s">
        <v>16</v>
      </c>
      <c r="C17" t="s">
        <v>14</v>
      </c>
      <c r="D17" s="26">
        <v>995</v>
      </c>
      <c r="E17" s="5"/>
      <c r="F17" s="3"/>
      <c r="G17" s="4">
        <f t="shared" si="1"/>
        <v>995</v>
      </c>
      <c r="H17" s="4" t="s">
        <v>55</v>
      </c>
      <c r="I17" s="19">
        <v>19000</v>
      </c>
    </row>
    <row r="18" spans="1:9" x14ac:dyDescent="0.25">
      <c r="A18">
        <v>4</v>
      </c>
      <c r="B18" t="s">
        <v>12</v>
      </c>
      <c r="C18" t="s">
        <v>17</v>
      </c>
      <c r="D18" s="3"/>
      <c r="E18" s="3"/>
      <c r="F18" s="40">
        <v>590</v>
      </c>
      <c r="G18" s="4">
        <f t="shared" si="1"/>
        <v>590</v>
      </c>
      <c r="H18" s="4" t="s">
        <v>56</v>
      </c>
      <c r="I18" s="19">
        <v>11000</v>
      </c>
    </row>
    <row r="19" spans="1:9" x14ac:dyDescent="0.25">
      <c r="A19">
        <v>5</v>
      </c>
      <c r="B19" t="s">
        <v>18</v>
      </c>
      <c r="C19" t="s">
        <v>19</v>
      </c>
      <c r="D19" s="3"/>
      <c r="E19" s="29">
        <v>590</v>
      </c>
      <c r="F19" s="40">
        <v>590</v>
      </c>
      <c r="G19" s="4">
        <f t="shared" si="1"/>
        <v>1180</v>
      </c>
      <c r="H19" s="4" t="s">
        <v>56</v>
      </c>
      <c r="I19" s="19">
        <v>11000</v>
      </c>
    </row>
    <row r="20" spans="1:9" x14ac:dyDescent="0.25">
      <c r="D20" s="25"/>
      <c r="E20" s="19"/>
      <c r="F20" s="19"/>
      <c r="G20" s="4"/>
      <c r="H20" s="4"/>
      <c r="I20" s="19"/>
    </row>
    <row r="21" spans="1:9" x14ac:dyDescent="0.25">
      <c r="A21">
        <v>1</v>
      </c>
      <c r="B21" t="s">
        <v>77</v>
      </c>
      <c r="C21" t="s">
        <v>74</v>
      </c>
      <c r="D21" s="26">
        <v>995</v>
      </c>
      <c r="E21" s="29">
        <v>995</v>
      </c>
      <c r="F21" s="40">
        <v>995</v>
      </c>
      <c r="G21" s="4">
        <f t="shared" si="1"/>
        <v>2985</v>
      </c>
      <c r="H21" s="4" t="s">
        <v>55</v>
      </c>
      <c r="I21" s="19">
        <v>19000</v>
      </c>
    </row>
    <row r="22" spans="1:9" x14ac:dyDescent="0.25">
      <c r="A22">
        <v>2</v>
      </c>
      <c r="B22" t="s">
        <v>73</v>
      </c>
      <c r="C22" t="s">
        <v>74</v>
      </c>
      <c r="D22" s="26">
        <v>995</v>
      </c>
      <c r="E22" s="29">
        <v>995</v>
      </c>
      <c r="F22" s="5"/>
      <c r="G22" s="4">
        <f t="shared" si="1"/>
        <v>1990</v>
      </c>
      <c r="H22" s="4" t="s">
        <v>55</v>
      </c>
      <c r="I22" s="19">
        <v>19000</v>
      </c>
    </row>
    <row r="23" spans="1:9" x14ac:dyDescent="0.25">
      <c r="D23"/>
      <c r="E23"/>
      <c r="F23"/>
      <c r="I23" s="19"/>
    </row>
    <row r="24" spans="1:9" x14ac:dyDescent="0.25">
      <c r="A24">
        <v>1</v>
      </c>
      <c r="B24" t="s">
        <v>20</v>
      </c>
      <c r="C24" t="s">
        <v>21</v>
      </c>
      <c r="D24" s="26">
        <v>590</v>
      </c>
      <c r="E24" s="29">
        <v>590</v>
      </c>
      <c r="F24" s="40">
        <v>590</v>
      </c>
      <c r="G24" s="4">
        <f t="shared" si="1"/>
        <v>1770</v>
      </c>
      <c r="H24" s="4" t="s">
        <v>56</v>
      </c>
      <c r="I24" s="19">
        <v>11000</v>
      </c>
    </row>
    <row r="25" spans="1:9" x14ac:dyDescent="0.25">
      <c r="A25">
        <v>2</v>
      </c>
      <c r="B25" t="s">
        <v>22</v>
      </c>
      <c r="C25" t="s">
        <v>21</v>
      </c>
      <c r="D25" s="26">
        <v>590</v>
      </c>
      <c r="E25" s="29">
        <v>590</v>
      </c>
      <c r="F25" s="40">
        <v>590</v>
      </c>
      <c r="G25" s="4">
        <f t="shared" si="1"/>
        <v>1770</v>
      </c>
      <c r="H25" s="4" t="s">
        <v>56</v>
      </c>
      <c r="I25" s="19">
        <v>11000</v>
      </c>
    </row>
    <row r="26" spans="1:9" x14ac:dyDescent="0.25">
      <c r="A26">
        <v>3</v>
      </c>
      <c r="B26" t="s">
        <v>23</v>
      </c>
      <c r="C26" t="s">
        <v>21</v>
      </c>
      <c r="D26" s="26">
        <v>590</v>
      </c>
      <c r="E26" s="29">
        <v>590</v>
      </c>
      <c r="F26" s="5"/>
      <c r="G26" s="4">
        <f t="shared" si="1"/>
        <v>1180</v>
      </c>
      <c r="H26" s="4" t="s">
        <v>56</v>
      </c>
      <c r="I26" s="19">
        <v>11000</v>
      </c>
    </row>
    <row r="27" spans="1:9" x14ac:dyDescent="0.25">
      <c r="A27">
        <v>4</v>
      </c>
      <c r="B27" t="s">
        <v>18</v>
      </c>
      <c r="C27" t="s">
        <v>21</v>
      </c>
      <c r="D27" s="26">
        <v>590</v>
      </c>
      <c r="E27" s="5"/>
      <c r="F27" s="5"/>
      <c r="G27" s="4">
        <f t="shared" si="1"/>
        <v>590</v>
      </c>
      <c r="H27" s="4" t="s">
        <v>56</v>
      </c>
      <c r="I27" s="19">
        <v>11000</v>
      </c>
    </row>
    <row r="28" spans="1:9" x14ac:dyDescent="0.25">
      <c r="D28"/>
      <c r="E28"/>
      <c r="F28"/>
      <c r="I28" s="19"/>
    </row>
    <row r="29" spans="1:9" x14ac:dyDescent="0.25">
      <c r="A29">
        <v>1</v>
      </c>
      <c r="B29" t="s">
        <v>78</v>
      </c>
      <c r="C29" t="s">
        <v>24</v>
      </c>
      <c r="D29" s="26">
        <v>590</v>
      </c>
      <c r="E29" s="29">
        <v>590</v>
      </c>
      <c r="F29" s="40">
        <v>590</v>
      </c>
      <c r="G29" s="4">
        <f t="shared" si="1"/>
        <v>1770</v>
      </c>
      <c r="H29" s="4" t="s">
        <v>56</v>
      </c>
      <c r="I29" s="19">
        <v>11000</v>
      </c>
    </row>
    <row r="30" spans="1:9" x14ac:dyDescent="0.25">
      <c r="A30">
        <v>2</v>
      </c>
      <c r="B30" t="s">
        <v>25</v>
      </c>
      <c r="C30" t="s">
        <v>24</v>
      </c>
      <c r="D30" s="26">
        <v>590</v>
      </c>
      <c r="E30" s="29">
        <v>590</v>
      </c>
      <c r="F30" s="40">
        <v>590</v>
      </c>
      <c r="G30" s="4">
        <f t="shared" si="1"/>
        <v>1770</v>
      </c>
      <c r="H30" s="4" t="s">
        <v>56</v>
      </c>
      <c r="I30" s="19">
        <v>11000</v>
      </c>
    </row>
    <row r="31" spans="1:9" x14ac:dyDescent="0.25">
      <c r="A31">
        <v>3</v>
      </c>
      <c r="B31" t="s">
        <v>26</v>
      </c>
      <c r="C31" t="s">
        <v>24</v>
      </c>
      <c r="D31" s="5"/>
      <c r="E31" s="29">
        <v>390</v>
      </c>
      <c r="F31" s="40">
        <v>390</v>
      </c>
      <c r="G31" s="4">
        <f t="shared" si="1"/>
        <v>780</v>
      </c>
      <c r="H31" s="4" t="s">
        <v>75</v>
      </c>
      <c r="I31" s="19">
        <v>8000</v>
      </c>
    </row>
    <row r="32" spans="1:9" x14ac:dyDescent="0.25">
      <c r="A32">
        <v>4</v>
      </c>
      <c r="B32" t="s">
        <v>27</v>
      </c>
      <c r="C32" t="s">
        <v>24</v>
      </c>
      <c r="D32" s="5"/>
      <c r="E32" s="29">
        <v>390</v>
      </c>
      <c r="F32" s="40">
        <v>390</v>
      </c>
      <c r="G32" s="4">
        <f t="shared" si="1"/>
        <v>780</v>
      </c>
      <c r="H32" s="4" t="s">
        <v>75</v>
      </c>
      <c r="I32" s="19">
        <v>8000</v>
      </c>
    </row>
    <row r="33" spans="1:10" x14ac:dyDescent="0.25">
      <c r="A33">
        <v>5</v>
      </c>
      <c r="B33" t="s">
        <v>52</v>
      </c>
      <c r="C33" t="s">
        <v>24</v>
      </c>
      <c r="D33" s="5"/>
      <c r="E33" s="5"/>
      <c r="F33" s="40">
        <v>390</v>
      </c>
      <c r="G33" s="4">
        <f t="shared" si="1"/>
        <v>390</v>
      </c>
      <c r="H33" s="4" t="s">
        <v>75</v>
      </c>
      <c r="I33" s="19">
        <v>8000</v>
      </c>
    </row>
    <row r="34" spans="1:10" x14ac:dyDescent="0.25">
      <c r="A34">
        <v>6</v>
      </c>
      <c r="B34" t="s">
        <v>53</v>
      </c>
      <c r="C34" t="s">
        <v>24</v>
      </c>
      <c r="D34" s="5"/>
      <c r="E34" s="5"/>
      <c r="F34" s="40">
        <v>390</v>
      </c>
      <c r="G34" s="4">
        <f t="shared" si="1"/>
        <v>390</v>
      </c>
      <c r="H34" s="4" t="s">
        <v>75</v>
      </c>
      <c r="I34" s="19">
        <v>8000</v>
      </c>
    </row>
    <row r="35" spans="1:10" x14ac:dyDescent="0.25">
      <c r="A35">
        <v>7</v>
      </c>
      <c r="B35" t="s">
        <v>54</v>
      </c>
      <c r="C35" t="s">
        <v>24</v>
      </c>
      <c r="D35" s="5"/>
      <c r="E35" s="5"/>
      <c r="F35" s="40">
        <v>390</v>
      </c>
      <c r="G35" s="4">
        <f t="shared" si="1"/>
        <v>390</v>
      </c>
      <c r="H35" s="4" t="s">
        <v>75</v>
      </c>
      <c r="I35" s="19">
        <v>8000</v>
      </c>
    </row>
    <row r="36" spans="1:10" x14ac:dyDescent="0.25">
      <c r="D36"/>
      <c r="E36"/>
      <c r="F36"/>
      <c r="I36" s="19"/>
    </row>
    <row r="37" spans="1:10" x14ac:dyDescent="0.25">
      <c r="A37">
        <v>1</v>
      </c>
      <c r="B37" t="s">
        <v>28</v>
      </c>
      <c r="C37" t="s">
        <v>29</v>
      </c>
      <c r="D37" s="26">
        <v>995</v>
      </c>
      <c r="E37" s="29">
        <v>995</v>
      </c>
      <c r="F37" s="40">
        <v>995</v>
      </c>
      <c r="G37" s="4">
        <f t="shared" si="1"/>
        <v>2985</v>
      </c>
      <c r="H37" s="4" t="s">
        <v>55</v>
      </c>
      <c r="I37" s="19">
        <v>19000</v>
      </c>
    </row>
    <row r="38" spans="1:10" x14ac:dyDescent="0.25">
      <c r="A38">
        <v>2</v>
      </c>
      <c r="B38" t="s">
        <v>30</v>
      </c>
      <c r="C38" t="s">
        <v>29</v>
      </c>
      <c r="D38" s="26">
        <v>995</v>
      </c>
      <c r="E38" s="29">
        <v>995</v>
      </c>
      <c r="F38" s="2"/>
      <c r="G38" s="4">
        <f t="shared" si="1"/>
        <v>1990</v>
      </c>
      <c r="H38" s="4" t="s">
        <v>55</v>
      </c>
      <c r="I38" s="19">
        <v>19000</v>
      </c>
    </row>
    <row r="39" spans="1:10" x14ac:dyDescent="0.25">
      <c r="D39"/>
      <c r="E39"/>
      <c r="F39"/>
      <c r="I39" s="19"/>
    </row>
    <row r="40" spans="1:10" x14ac:dyDescent="0.25">
      <c r="A40">
        <v>1</v>
      </c>
      <c r="B40" t="s">
        <v>31</v>
      </c>
      <c r="C40" t="s">
        <v>32</v>
      </c>
      <c r="D40" s="26">
        <v>175</v>
      </c>
      <c r="E40" s="29">
        <v>175</v>
      </c>
      <c r="F40" s="40">
        <v>175</v>
      </c>
      <c r="G40" s="4">
        <f t="shared" si="1"/>
        <v>525</v>
      </c>
      <c r="H40" s="4" t="s">
        <v>57</v>
      </c>
      <c r="I40" s="19">
        <v>1300</v>
      </c>
    </row>
    <row r="41" spans="1:10" ht="15.75" thickBot="1" x14ac:dyDescent="0.3">
      <c r="A41">
        <v>2</v>
      </c>
      <c r="B41" t="s">
        <v>33</v>
      </c>
      <c r="C41" t="s">
        <v>32</v>
      </c>
      <c r="D41" s="32">
        <v>175</v>
      </c>
      <c r="E41" s="33">
        <v>175</v>
      </c>
      <c r="F41" s="41">
        <v>175</v>
      </c>
      <c r="G41" s="10">
        <f t="shared" si="1"/>
        <v>525</v>
      </c>
      <c r="H41" s="10" t="s">
        <v>57</v>
      </c>
      <c r="I41" s="10">
        <v>1300</v>
      </c>
    </row>
    <row r="42" spans="1:10" ht="16.5" thickTop="1" x14ac:dyDescent="0.25">
      <c r="D42" s="6">
        <f>SUM(D3:D41)</f>
        <v>14135</v>
      </c>
      <c r="E42" s="6">
        <f>SUM(E3:E41)</f>
        <v>12750</v>
      </c>
      <c r="F42" s="6">
        <f>SUM(F3:F41)</f>
        <v>10155</v>
      </c>
      <c r="G42" s="9">
        <f>SUM(G3:G41)</f>
        <v>37040</v>
      </c>
      <c r="H42" s="8"/>
      <c r="I42" s="8">
        <f>SUM(I3:I41)</f>
        <v>325200</v>
      </c>
    </row>
    <row r="43" spans="1:10" x14ac:dyDescent="0.25">
      <c r="D43"/>
      <c r="E43"/>
      <c r="F43"/>
      <c r="I43" s="19"/>
    </row>
    <row r="44" spans="1:10" x14ac:dyDescent="0.25">
      <c r="D44" s="39" t="s">
        <v>34</v>
      </c>
      <c r="E44" s="39" t="s">
        <v>35</v>
      </c>
      <c r="F44" s="2" t="s">
        <v>36</v>
      </c>
      <c r="I44" s="19"/>
    </row>
    <row r="45" spans="1:10" x14ac:dyDescent="0.25">
      <c r="C45" t="s">
        <v>61</v>
      </c>
      <c r="D45" s="27">
        <f>80*20</f>
        <v>1600</v>
      </c>
      <c r="E45" s="30">
        <v>5000</v>
      </c>
      <c r="F45" s="40">
        <v>10000</v>
      </c>
      <c r="G45" s="4">
        <f>SUM(D45:F45)</f>
        <v>16600</v>
      </c>
      <c r="H45" t="s">
        <v>64</v>
      </c>
      <c r="I45" s="19">
        <v>300000</v>
      </c>
      <c r="J45" t="s">
        <v>82</v>
      </c>
    </row>
    <row r="46" spans="1:10" ht="15.75" thickBot="1" x14ac:dyDescent="0.3">
      <c r="C46" t="s">
        <v>62</v>
      </c>
      <c r="D46" s="34">
        <f>80*20</f>
        <v>1600</v>
      </c>
      <c r="E46" s="35">
        <v>5000</v>
      </c>
      <c r="F46" s="41">
        <v>10000</v>
      </c>
      <c r="G46" s="10">
        <f>SUM(D46:F46)</f>
        <v>16600</v>
      </c>
      <c r="H46" s="13" t="s">
        <v>64</v>
      </c>
      <c r="I46" s="20">
        <v>300000</v>
      </c>
      <c r="J46" t="s">
        <v>83</v>
      </c>
    </row>
    <row r="47" spans="1:10" ht="15.75" thickTop="1" x14ac:dyDescent="0.25">
      <c r="D47" s="6">
        <f>SUM(D45:D46)</f>
        <v>3200</v>
      </c>
      <c r="E47" s="6">
        <f>SUM(E45:E46)</f>
        <v>10000</v>
      </c>
      <c r="F47" s="6">
        <f>SUM(F45:F46)</f>
        <v>20000</v>
      </c>
      <c r="G47" s="6">
        <f>SUM(G45:G46)</f>
        <v>33200</v>
      </c>
      <c r="I47" s="21">
        <f>SUM(I45:I46)</f>
        <v>600000</v>
      </c>
    </row>
    <row r="48" spans="1:10" x14ac:dyDescent="0.25">
      <c r="D48" s="6"/>
      <c r="E48" s="6"/>
      <c r="F48" s="6"/>
      <c r="G48" s="6"/>
      <c r="I48" s="21"/>
    </row>
    <row r="49" spans="2:10" x14ac:dyDescent="0.25">
      <c r="D49" s="6"/>
      <c r="E49" s="6"/>
      <c r="F49" s="6"/>
      <c r="G49" s="6"/>
      <c r="I49" s="21">
        <v>32000</v>
      </c>
      <c r="J49" t="s">
        <v>84</v>
      </c>
    </row>
    <row r="50" spans="2:10" x14ac:dyDescent="0.25">
      <c r="D50" t="s">
        <v>79</v>
      </c>
      <c r="E50" t="s">
        <v>80</v>
      </c>
      <c r="F50" t="s">
        <v>81</v>
      </c>
      <c r="I50" s="19"/>
    </row>
    <row r="51" spans="2:10" x14ac:dyDescent="0.25">
      <c r="C51" t="s">
        <v>66</v>
      </c>
      <c r="D51" s="26">
        <v>450</v>
      </c>
      <c r="E51" s="29">
        <v>1125</v>
      </c>
      <c r="F51" s="40">
        <v>2195</v>
      </c>
      <c r="G51" s="4">
        <f>SUM(D51:F51)</f>
        <v>3770</v>
      </c>
      <c r="I51" s="19"/>
    </row>
    <row r="52" spans="2:10" ht="15.75" thickBot="1" x14ac:dyDescent="0.3">
      <c r="C52" t="s">
        <v>37</v>
      </c>
      <c r="D52" s="32">
        <v>220</v>
      </c>
      <c r="E52" s="33">
        <v>220</v>
      </c>
      <c r="F52" s="40">
        <v>220</v>
      </c>
      <c r="G52" s="22">
        <f>SUM(D52:F52)</f>
        <v>660</v>
      </c>
      <c r="I52" s="19"/>
    </row>
    <row r="53" spans="2:10" ht="15.75" thickTop="1" x14ac:dyDescent="0.25">
      <c r="D53" s="36">
        <f>SUM(D51:D52)</f>
        <v>670</v>
      </c>
      <c r="E53" s="36">
        <f t="shared" ref="E53:F53" si="2">SUM(E51:E52)</f>
        <v>1345</v>
      </c>
      <c r="F53" s="36">
        <f t="shared" si="2"/>
        <v>2415</v>
      </c>
      <c r="G53" s="6">
        <f>SUM(G51:G52)</f>
        <v>4430</v>
      </c>
      <c r="I53" s="19"/>
    </row>
    <row r="54" spans="2:10" x14ac:dyDescent="0.25">
      <c r="D54" s="25"/>
      <c r="E54" s="25"/>
      <c r="F54" s="25"/>
      <c r="G54" s="6"/>
      <c r="I54" s="19"/>
    </row>
    <row r="55" spans="2:10" x14ac:dyDescent="0.25">
      <c r="B55" t="s">
        <v>48</v>
      </c>
      <c r="D55" s="28">
        <v>250</v>
      </c>
      <c r="E55" s="31">
        <v>250</v>
      </c>
      <c r="F55" s="42">
        <v>250</v>
      </c>
      <c r="G55" s="15">
        <f>SUM(D55:F55)</f>
        <v>750</v>
      </c>
      <c r="H55" t="s">
        <v>65</v>
      </c>
      <c r="I55" s="21">
        <v>2000</v>
      </c>
    </row>
    <row r="56" spans="2:10" ht="14.25" customHeight="1" x14ac:dyDescent="0.25">
      <c r="F56" s="7"/>
      <c r="I56" s="19"/>
    </row>
    <row r="57" spans="2:10" x14ac:dyDescent="0.25">
      <c r="F57" s="14" t="s">
        <v>70</v>
      </c>
      <c r="G57" s="6">
        <f>SUM(G42,G47,G53,G55)</f>
        <v>75420</v>
      </c>
      <c r="I57" s="21"/>
    </row>
    <row r="58" spans="2:10" x14ac:dyDescent="0.25">
      <c r="F58" s="7"/>
      <c r="G58" s="6"/>
      <c r="I58" s="19"/>
    </row>
    <row r="59" spans="2:10" x14ac:dyDescent="0.25">
      <c r="B59" t="s">
        <v>38</v>
      </c>
      <c r="D59" s="26">
        <v>995</v>
      </c>
      <c r="E59" s="29">
        <v>995</v>
      </c>
      <c r="F59" s="40">
        <v>995</v>
      </c>
      <c r="G59" s="4">
        <f>SUM(D59:F59)</f>
        <v>2985</v>
      </c>
      <c r="H59" s="4" t="s">
        <v>55</v>
      </c>
      <c r="I59" s="19">
        <v>19000</v>
      </c>
    </row>
    <row r="60" spans="2:10" x14ac:dyDescent="0.25">
      <c r="B60" t="s">
        <v>39</v>
      </c>
      <c r="D60" s="26">
        <v>995</v>
      </c>
      <c r="E60" s="29">
        <v>995</v>
      </c>
      <c r="F60" s="40">
        <v>995</v>
      </c>
      <c r="G60" s="4">
        <f t="shared" ref="G60:G65" si="3">SUM(D60:F60)</f>
        <v>2985</v>
      </c>
      <c r="H60" s="4" t="s">
        <v>55</v>
      </c>
      <c r="I60" s="19">
        <v>19000</v>
      </c>
    </row>
    <row r="61" spans="2:10" x14ac:dyDescent="0.25">
      <c r="B61" t="s">
        <v>40</v>
      </c>
      <c r="D61" s="26">
        <v>995</v>
      </c>
      <c r="E61" s="29">
        <v>995</v>
      </c>
      <c r="F61" s="40">
        <v>995</v>
      </c>
      <c r="G61" s="4">
        <f t="shared" si="3"/>
        <v>2985</v>
      </c>
      <c r="H61" s="4" t="s">
        <v>55</v>
      </c>
      <c r="I61" s="19">
        <v>19000</v>
      </c>
    </row>
    <row r="62" spans="2:10" x14ac:dyDescent="0.25">
      <c r="B62" t="s">
        <v>41</v>
      </c>
      <c r="D62" s="26">
        <v>995</v>
      </c>
      <c r="E62" s="29">
        <v>995</v>
      </c>
      <c r="F62" s="40">
        <v>995</v>
      </c>
      <c r="G62" s="4">
        <f t="shared" si="3"/>
        <v>2985</v>
      </c>
      <c r="H62" s="4" t="s">
        <v>55</v>
      </c>
      <c r="I62" s="19">
        <v>19000</v>
      </c>
    </row>
    <row r="63" spans="2:10" x14ac:dyDescent="0.25">
      <c r="B63" t="s">
        <v>42</v>
      </c>
      <c r="E63" s="29">
        <v>995</v>
      </c>
      <c r="F63" s="40">
        <v>995</v>
      </c>
      <c r="G63" s="4">
        <f t="shared" si="3"/>
        <v>1990</v>
      </c>
      <c r="H63" s="4" t="s">
        <v>55</v>
      </c>
      <c r="I63" s="19">
        <v>19000</v>
      </c>
    </row>
    <row r="64" spans="2:10" x14ac:dyDescent="0.25">
      <c r="B64" t="s">
        <v>43</v>
      </c>
      <c r="E64" s="29">
        <v>995</v>
      </c>
      <c r="F64" s="40">
        <v>995</v>
      </c>
      <c r="G64" s="4">
        <f t="shared" si="3"/>
        <v>1990</v>
      </c>
      <c r="H64" s="4" t="s">
        <v>55</v>
      </c>
      <c r="I64" s="19">
        <v>19000</v>
      </c>
    </row>
    <row r="65" spans="2:12" x14ac:dyDescent="0.25">
      <c r="B65" t="s">
        <v>44</v>
      </c>
      <c r="F65" s="40">
        <v>995</v>
      </c>
      <c r="G65" s="4">
        <f t="shared" si="3"/>
        <v>995</v>
      </c>
      <c r="H65" s="4" t="s">
        <v>55</v>
      </c>
      <c r="I65" s="19">
        <v>19000</v>
      </c>
    </row>
    <row r="66" spans="2:12" x14ac:dyDescent="0.25">
      <c r="B66" t="s">
        <v>45</v>
      </c>
      <c r="F66" s="43">
        <v>995</v>
      </c>
      <c r="G66" s="4">
        <f>SUM(D66:F66)</f>
        <v>995</v>
      </c>
      <c r="H66" s="4" t="s">
        <v>55</v>
      </c>
      <c r="I66" s="19">
        <v>19000</v>
      </c>
    </row>
    <row r="67" spans="2:12" x14ac:dyDescent="0.25">
      <c r="B67" t="s">
        <v>46</v>
      </c>
      <c r="F67" s="24"/>
      <c r="G67" s="4">
        <f>SUM(D67:F67)</f>
        <v>0</v>
      </c>
      <c r="H67" s="4"/>
      <c r="I67" s="19"/>
    </row>
    <row r="68" spans="2:12" ht="15.75" thickBot="1" x14ac:dyDescent="0.3">
      <c r="B68" t="s">
        <v>47</v>
      </c>
      <c r="D68" s="37"/>
      <c r="E68" s="37"/>
      <c r="F68" s="38"/>
      <c r="G68" s="10">
        <f>SUM(D68:F68)</f>
        <v>0</v>
      </c>
      <c r="H68" s="10"/>
      <c r="I68" s="20"/>
    </row>
    <row r="69" spans="2:12" ht="15.75" thickTop="1" x14ac:dyDescent="0.25">
      <c r="D69" s="6">
        <f>SUM(D59:D68)</f>
        <v>3980</v>
      </c>
      <c r="E69" s="6">
        <f>SUM(E59:E68)</f>
        <v>5970</v>
      </c>
      <c r="F69" s="6">
        <f>SUM(F59:F68)</f>
        <v>7960</v>
      </c>
      <c r="G69" s="6">
        <f>SUM(G59:G68)</f>
        <v>17910</v>
      </c>
      <c r="I69" s="6">
        <f>SUM(I59:I68)</f>
        <v>152000</v>
      </c>
    </row>
    <row r="70" spans="2:12" x14ac:dyDescent="0.25">
      <c r="D70"/>
      <c r="E70"/>
      <c r="F70"/>
      <c r="H70" s="115" t="s">
        <v>106</v>
      </c>
      <c r="I70" s="6">
        <f>SUM(I69,I55,I49,I47,I42)</f>
        <v>1111200</v>
      </c>
    </row>
    <row r="71" spans="2:12" x14ac:dyDescent="0.25">
      <c r="B71" s="64" t="s">
        <v>96</v>
      </c>
      <c r="C71" s="65"/>
      <c r="D71" s="66"/>
      <c r="E71" s="66"/>
      <c r="F71" s="66"/>
      <c r="G71" s="66"/>
      <c r="H71" s="65"/>
      <c r="I71" s="66"/>
      <c r="J71" s="65"/>
      <c r="K71" s="67"/>
      <c r="L71" s="67"/>
    </row>
    <row r="72" spans="2:12" x14ac:dyDescent="0.25">
      <c r="B72" s="67"/>
      <c r="C72" s="67"/>
      <c r="D72" s="68" t="s">
        <v>88</v>
      </c>
      <c r="E72" s="68" t="s">
        <v>89</v>
      </c>
      <c r="F72" s="68" t="s">
        <v>89</v>
      </c>
      <c r="G72" s="68" t="s">
        <v>85</v>
      </c>
      <c r="H72" s="69" t="s">
        <v>93</v>
      </c>
      <c r="I72" s="70" t="s">
        <v>87</v>
      </c>
      <c r="J72" s="75"/>
      <c r="K72" s="67"/>
      <c r="L72" s="67"/>
    </row>
    <row r="73" spans="2:12" ht="63" customHeight="1" x14ac:dyDescent="0.25">
      <c r="B73" s="110" t="s">
        <v>101</v>
      </c>
      <c r="C73" s="110"/>
      <c r="D73" s="71">
        <f>COUNT(D59:D62,D55,D45:D46,D40:D41,D37:D38,D29:D30,D24:D27,D21:D22,D15:D17,D11:D13,D6:D9,D3:D4)*800*24*30</f>
        <v>17856000</v>
      </c>
      <c r="E73" s="71">
        <f>COUNT(E59:E64,E45:E46,E40:E41,E37:E38,E29:E32,E24:E26,E21:E22,E19,E15:E16,E11:E12,E6:E7,E3:E4,E55)*800*24*30</f>
        <v>17856000</v>
      </c>
      <c r="F73" s="71">
        <f>COUNT(F59:F66,F55,F45:F46,F40:F41,F37,F29:F35,F24:F25,F21,F18:F19,F15,F11,F6,F3:F4)*800*24*30</f>
        <v>17856000</v>
      </c>
      <c r="G73" s="72">
        <f>SUM(D73:F73)</f>
        <v>53568000</v>
      </c>
      <c r="H73" s="73">
        <f>G73/1000</f>
        <v>53568</v>
      </c>
      <c r="I73" s="74">
        <f>H73*0.17</f>
        <v>9106.5600000000013</v>
      </c>
      <c r="J73" s="76"/>
      <c r="K73" s="76"/>
      <c r="L73" s="76"/>
    </row>
    <row r="74" spans="2:12" ht="8.25" customHeight="1" x14ac:dyDescent="0.25">
      <c r="B74" s="59"/>
      <c r="C74" s="59"/>
      <c r="D74" s="45"/>
      <c r="E74" s="45"/>
      <c r="F74" s="45"/>
      <c r="G74" s="46"/>
      <c r="H74" s="48"/>
      <c r="I74" s="47"/>
    </row>
    <row r="75" spans="2:12" ht="25.5" customHeight="1" x14ac:dyDescent="0.25">
      <c r="B75" s="77" t="s">
        <v>97</v>
      </c>
      <c r="C75" s="78"/>
      <c r="D75" s="79"/>
      <c r="E75" s="79"/>
      <c r="F75" s="79"/>
      <c r="G75" s="80"/>
      <c r="H75" s="81"/>
      <c r="I75" s="82"/>
      <c r="J75" s="83"/>
      <c r="K75" s="83"/>
      <c r="L75" s="83"/>
    </row>
    <row r="76" spans="2:12" ht="30.75" customHeight="1" x14ac:dyDescent="0.25">
      <c r="B76" s="49"/>
      <c r="C76" s="49"/>
      <c r="D76" s="54" t="s">
        <v>91</v>
      </c>
      <c r="E76" s="54" t="s">
        <v>91</v>
      </c>
      <c r="F76" s="54" t="s">
        <v>91</v>
      </c>
      <c r="G76" s="50"/>
      <c r="H76" s="51" t="s">
        <v>90</v>
      </c>
      <c r="I76" s="52"/>
      <c r="J76" s="53"/>
      <c r="K76" s="53"/>
      <c r="L76" s="53"/>
    </row>
    <row r="77" spans="2:12" ht="42" customHeight="1" x14ac:dyDescent="0.25">
      <c r="B77" s="111" t="s">
        <v>100</v>
      </c>
      <c r="C77" s="111"/>
      <c r="D77" s="55">
        <f>COUNT(D59:D62,D55,D45:D46,D40:D41,D37:D38,D29:D30,D24:D27,D21:D22,D15:D17,D11:D13,D6:D9,D3:D4)*2700</f>
        <v>83700</v>
      </c>
      <c r="E77" s="55">
        <f>COUNT(E59:E64,E55,E45:E46,E40:E41,E37:E38,E29:E32,E24:E26,E21:E22,E19,E15:E16,E11:E12,E6:E7,E3:E4)*2700</f>
        <v>83700</v>
      </c>
      <c r="F77" s="55">
        <f>COUNT(F59:F66,F45:F46,F40:F41,F37,F29:F35,F24:F25,F21,F18:F19,F15,F11,F6,F3:F4,F55)*2700</f>
        <v>83700</v>
      </c>
      <c r="G77" s="56"/>
      <c r="H77" s="57"/>
      <c r="I77" s="58">
        <v>10000</v>
      </c>
      <c r="J77" s="111" t="s">
        <v>92</v>
      </c>
      <c r="K77" s="111"/>
      <c r="L77" s="111"/>
    </row>
    <row r="78" spans="2:12" ht="10.5" customHeight="1" x14ac:dyDescent="0.25">
      <c r="B78" s="59"/>
      <c r="C78" s="59"/>
      <c r="D78" s="60"/>
      <c r="E78" s="60"/>
      <c r="F78" s="60"/>
      <c r="G78" s="44"/>
      <c r="I78" s="47"/>
      <c r="J78" s="59"/>
      <c r="K78" s="59"/>
      <c r="L78" s="59"/>
    </row>
    <row r="79" spans="2:12" ht="24" customHeight="1" x14ac:dyDescent="0.25">
      <c r="B79" s="84" t="s">
        <v>98</v>
      </c>
      <c r="C79" s="85"/>
      <c r="D79" s="86"/>
      <c r="E79" s="86"/>
      <c r="F79" s="86"/>
      <c r="G79" s="87"/>
      <c r="H79" s="88"/>
      <c r="I79" s="89"/>
      <c r="J79" s="85"/>
      <c r="K79" s="85"/>
      <c r="L79" s="85"/>
    </row>
    <row r="80" spans="2:12" ht="16.5" customHeight="1" x14ac:dyDescent="0.25">
      <c r="B80" s="90"/>
      <c r="C80" s="90"/>
      <c r="D80" s="62" t="s">
        <v>88</v>
      </c>
      <c r="E80" s="62" t="s">
        <v>88</v>
      </c>
      <c r="F80" s="62" t="s">
        <v>88</v>
      </c>
      <c r="G80" s="62" t="s">
        <v>85</v>
      </c>
      <c r="H80" s="63" t="s">
        <v>93</v>
      </c>
      <c r="I80" s="61"/>
      <c r="J80" s="90"/>
      <c r="K80" s="90"/>
      <c r="L80" s="90"/>
    </row>
    <row r="81" spans="2:12" ht="46.5" customHeight="1" x14ac:dyDescent="0.25">
      <c r="B81" s="112" t="s">
        <v>99</v>
      </c>
      <c r="C81" s="112"/>
      <c r="D81" s="91">
        <f>7500*24*30</f>
        <v>5400000</v>
      </c>
      <c r="E81" s="91">
        <f>7500*24*30</f>
        <v>5400000</v>
      </c>
      <c r="F81" s="91">
        <f>7500*24*30</f>
        <v>5400000</v>
      </c>
      <c r="G81" s="92">
        <f>SUM(D81:F81)</f>
        <v>16200000</v>
      </c>
      <c r="H81" s="93">
        <f>G81/1000</f>
        <v>16200</v>
      </c>
      <c r="I81" s="94">
        <f>H81*0.17</f>
        <v>2754</v>
      </c>
      <c r="J81" s="95" t="s">
        <v>86</v>
      </c>
      <c r="K81" s="95"/>
      <c r="L81" s="95"/>
    </row>
    <row r="82" spans="2:12" x14ac:dyDescent="0.25">
      <c r="D82"/>
      <c r="E82"/>
      <c r="F82"/>
      <c r="G82" s="44"/>
      <c r="I82" s="6"/>
    </row>
    <row r="83" spans="2:12" ht="21" x14ac:dyDescent="0.35">
      <c r="B83" s="106"/>
      <c r="C83" s="106"/>
      <c r="D83" s="106"/>
      <c r="E83" s="106"/>
      <c r="F83" s="107" t="s">
        <v>72</v>
      </c>
      <c r="G83" s="108">
        <f>SUM(G69,G55,G53,G47,G42)</f>
        <v>93330</v>
      </c>
      <c r="H83" s="107" t="s">
        <v>94</v>
      </c>
      <c r="I83" s="109">
        <f>SUM(I70,I73,I77,I81)</f>
        <v>1133060.56</v>
      </c>
      <c r="J83" s="106"/>
      <c r="K83" s="106"/>
      <c r="L83" s="106"/>
    </row>
    <row r="84" spans="2:12" x14ac:dyDescent="0.25">
      <c r="D84"/>
      <c r="E84"/>
      <c r="F84"/>
    </row>
    <row r="85" spans="2:12" x14ac:dyDescent="0.25">
      <c r="B85" s="96" t="s">
        <v>95</v>
      </c>
      <c r="C85" s="97"/>
      <c r="D85" s="97"/>
      <c r="E85" s="97"/>
      <c r="F85" s="97"/>
      <c r="G85" s="97"/>
      <c r="H85" s="97"/>
      <c r="I85" s="98"/>
      <c r="J85" s="97"/>
      <c r="K85" s="97"/>
      <c r="L85" s="97"/>
    </row>
    <row r="86" spans="2:12" ht="45" customHeight="1" x14ac:dyDescent="0.25">
      <c r="B86" s="113" t="s">
        <v>102</v>
      </c>
      <c r="C86" s="113"/>
      <c r="D86" s="99"/>
      <c r="E86" s="99"/>
      <c r="F86" s="99"/>
      <c r="G86" s="100" t="s">
        <v>103</v>
      </c>
      <c r="H86" s="101" t="s">
        <v>104</v>
      </c>
      <c r="I86" s="102" t="s">
        <v>105</v>
      </c>
      <c r="J86" s="99"/>
      <c r="K86" s="99"/>
      <c r="L86" s="99"/>
    </row>
    <row r="87" spans="2:12" ht="36" customHeight="1" x14ac:dyDescent="0.25">
      <c r="B87" s="114"/>
      <c r="C87" s="114"/>
      <c r="D87" s="103"/>
      <c r="E87" s="103"/>
      <c r="F87" s="103"/>
      <c r="G87" s="104">
        <f>G73+G81*207</f>
        <v>3406968000</v>
      </c>
      <c r="H87" s="104">
        <f>(H73+H81*207)/453.592</f>
        <v>7511.0848515846847</v>
      </c>
      <c r="I87" s="105">
        <f>H87/2.07/2000</f>
        <v>1.8142717032813249</v>
      </c>
      <c r="J87" s="103"/>
      <c r="K87" s="103"/>
      <c r="L87" s="103"/>
    </row>
    <row r="88" spans="2:12" x14ac:dyDescent="0.25">
      <c r="D88"/>
      <c r="E88"/>
      <c r="F88"/>
    </row>
    <row r="89" spans="2:12" x14ac:dyDescent="0.25">
      <c r="D89"/>
      <c r="E89"/>
      <c r="F89"/>
    </row>
    <row r="90" spans="2:12" x14ac:dyDescent="0.25">
      <c r="D90"/>
      <c r="E90"/>
      <c r="F90"/>
    </row>
    <row r="91" spans="2:12" x14ac:dyDescent="0.25">
      <c r="D91"/>
      <c r="E91"/>
      <c r="F91"/>
    </row>
    <row r="92" spans="2:12" x14ac:dyDescent="0.25">
      <c r="D92"/>
      <c r="E92"/>
      <c r="F92"/>
    </row>
    <row r="93" spans="2:12" x14ac:dyDescent="0.25">
      <c r="D93"/>
      <c r="E93"/>
      <c r="F93"/>
    </row>
    <row r="94" spans="2:12" x14ac:dyDescent="0.25">
      <c r="D94"/>
      <c r="E94"/>
      <c r="F94"/>
    </row>
    <row r="95" spans="2:12" x14ac:dyDescent="0.25">
      <c r="D95"/>
      <c r="E95"/>
      <c r="F95"/>
    </row>
    <row r="96" spans="2:12" x14ac:dyDescent="0.25">
      <c r="D96"/>
      <c r="E96"/>
      <c r="F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</sheetData>
  <mergeCells count="5">
    <mergeCell ref="B73:C73"/>
    <mergeCell ref="B77:C77"/>
    <mergeCell ref="J77:L77"/>
    <mergeCell ref="B81:C81"/>
    <mergeCell ref="B86:C87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FE474E4A29C4C949F3D03EF40E906" ma:contentTypeVersion="16" ma:contentTypeDescription="Create a new document." ma:contentTypeScope="" ma:versionID="97d781cb4f46d68debfa4c4101a58b86">
  <xsd:schema xmlns:xsd="http://www.w3.org/2001/XMLSchema" xmlns:xs="http://www.w3.org/2001/XMLSchema" xmlns:p="http://schemas.microsoft.com/office/2006/metadata/properties" xmlns:ns3="e1286a39-8f9a-4dab-915a-62f2df000284" xmlns:ns4="35592720-5fb0-4d79-a7bc-c3fe9a5bfd13" targetNamespace="http://schemas.microsoft.com/office/2006/metadata/properties" ma:root="true" ma:fieldsID="caaaf87302def07d54f2f21d16a65c23" ns3:_="" ns4:_="">
    <xsd:import namespace="e1286a39-8f9a-4dab-915a-62f2df000284"/>
    <xsd:import namespace="35592720-5fb0-4d79-a7bc-c3fe9a5bfd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86a39-8f9a-4dab-915a-62f2df000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2720-5fb0-4d79-a7bc-c3fe9a5bf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286a39-8f9a-4dab-915a-62f2df000284" xsi:nil="true"/>
  </documentManagement>
</p:properties>
</file>

<file path=customXml/itemProps1.xml><?xml version="1.0" encoding="utf-8"?>
<ds:datastoreItem xmlns:ds="http://schemas.openxmlformats.org/officeDocument/2006/customXml" ds:itemID="{108BF105-6577-4467-9508-574235C93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86a39-8f9a-4dab-915a-62f2df000284"/>
    <ds:schemaRef ds:uri="35592720-5fb0-4d79-a7bc-c3fe9a5bf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C2F86-AA14-4CF4-A62E-F4A15796A4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EA00A-F97C-4B8F-8DE4-95D837EEC43A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e1286a39-8f9a-4dab-915a-62f2df000284"/>
    <ds:schemaRef ds:uri="http://schemas.microsoft.com/office/infopath/2007/PartnerControls"/>
    <ds:schemaRef ds:uri="http://schemas.openxmlformats.org/package/2006/metadata/core-properties"/>
    <ds:schemaRef ds:uri="35592720-5fb0-4d79-a7bc-c3fe9a5bfd1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Virtual Prodcution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Pinkel, Eric</dc:creator>
  <cp:keywords/>
  <dc:description/>
  <cp:lastModifiedBy>Pinkel, Eric</cp:lastModifiedBy>
  <cp:revision/>
  <dcterms:created xsi:type="dcterms:W3CDTF">2024-02-01T21:46:30Z</dcterms:created>
  <dcterms:modified xsi:type="dcterms:W3CDTF">2025-04-09T20:23:00Z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0x01010045DFE474E4A29C4C949F3D03EF40E906</vt:lpwstr>
  </property>
  <property fmtid="{D5CDD505-2E9C-101B-9397-08002B2CF9AE}" pid="3" name="MediaServiceImageTags">
    <vt:lpwstr/>
  </property>
</Properties>
</file>